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610" windowHeight="11640" activeTab="0"/>
  </bookViews>
  <sheets>
    <sheet name="proposta" sheetId="1" r:id="rId1"/>
    <sheet name="Foglio1" sheetId="2" r:id="rId2"/>
  </sheets>
  <definedNames/>
  <calcPr fullCalcOnLoad="1"/>
</workbook>
</file>

<file path=xl/comments2.xml><?xml version="1.0" encoding="utf-8"?>
<comments xmlns="http://schemas.openxmlformats.org/spreadsheetml/2006/main">
  <authors>
    <author>Giovanni B. Ponzetto</author>
  </authors>
  <commentList>
    <comment ref="F11" authorId="0">
      <text>
        <r>
          <rPr>
            <b/>
            <sz val="8"/>
            <rFont val="Tahoma"/>
            <family val="0"/>
          </rPr>
          <t>Giovanni B. Ponzetto:</t>
        </r>
        <r>
          <rPr>
            <sz val="8"/>
            <rFont val="Tahoma"/>
            <family val="0"/>
          </rPr>
          <t xml:space="preserve">
cedola facciale*(nominjale residuo/nominale originale)</t>
        </r>
      </text>
    </comment>
    <comment ref="G11" authorId="0">
      <text>
        <r>
          <rPr>
            <b/>
            <sz val="8"/>
            <rFont val="Tahoma"/>
            <family val="0"/>
          </rPr>
          <t>Giovanni B. Ponzetto:</t>
        </r>
        <r>
          <rPr>
            <sz val="8"/>
            <rFont val="Tahoma"/>
            <family val="0"/>
          </rPr>
          <t xml:space="preserve">
cedola vera + quota capitale</t>
        </r>
      </text>
    </comment>
    <comment ref="O11" authorId="0">
      <text>
        <r>
          <rPr>
            <b/>
            <sz val="8"/>
            <rFont val="Tahoma"/>
            <family val="0"/>
          </rPr>
          <t>Giovanni B. Ponzetto:</t>
        </r>
        <r>
          <rPr>
            <sz val="8"/>
            <rFont val="Tahoma"/>
            <family val="0"/>
          </rPr>
          <t xml:space="preserve">
cedola facciale*(nominjale residuo/nominale originale)</t>
        </r>
      </text>
    </comment>
    <comment ref="P11" authorId="0">
      <text>
        <r>
          <rPr>
            <b/>
            <sz val="8"/>
            <rFont val="Tahoma"/>
            <family val="0"/>
          </rPr>
          <t>Giovanni B. Ponzetto:</t>
        </r>
        <r>
          <rPr>
            <sz val="8"/>
            <rFont val="Tahoma"/>
            <family val="0"/>
          </rPr>
          <t xml:space="preserve">
cedola vera + quota capitale</t>
        </r>
      </text>
    </comment>
  </commentList>
</comments>
</file>

<file path=xl/sharedStrings.xml><?xml version="1.0" encoding="utf-8"?>
<sst xmlns="http://schemas.openxmlformats.org/spreadsheetml/2006/main" count="97" uniqueCount="81">
  <si>
    <t>termini del nuovo Bond</t>
  </si>
  <si>
    <t>partenza</t>
  </si>
  <si>
    <t>scadenza</t>
  </si>
  <si>
    <t>tasso</t>
  </si>
  <si>
    <t>max outstanding</t>
  </si>
  <si>
    <t>milioni</t>
  </si>
  <si>
    <t>somma</t>
  </si>
  <si>
    <t>val.att.</t>
  </si>
  <si>
    <t>ammort.</t>
  </si>
  <si>
    <t>data</t>
  </si>
  <si>
    <t>cedola facciale</t>
  </si>
  <si>
    <t>capitale</t>
  </si>
  <si>
    <t>cap.residuo</t>
  </si>
  <si>
    <t>cedola eff.</t>
  </si>
  <si>
    <t>flusso</t>
  </si>
  <si>
    <t>fattore</t>
  </si>
  <si>
    <t>comunicato stampa</t>
  </si>
  <si>
    <t>nominale originale</t>
  </si>
  <si>
    <t>tassi</t>
  </si>
  <si>
    <t>prezzo bond</t>
  </si>
  <si>
    <t>ammontare</t>
  </si>
  <si>
    <t>The consent solicitation relating to Greek-law governed bonds</t>
  </si>
  <si>
    <t>percentuale di new bond</t>
  </si>
  <si>
    <t>issued by the Republic prior to 31 December, 2011 (having an aggregate</t>
  </si>
  <si>
    <t>percentuale di CTZ EFSF</t>
  </si>
  <si>
    <t>outstanding amount of approximately Euro 177 billion) will seek the</t>
  </si>
  <si>
    <t>GDP warrant</t>
  </si>
  <si>
    <t>consent of the affected holders to the amendment of these bonds in</t>
  </si>
  <si>
    <t>totale</t>
  </si>
  <si>
    <t>reliance on Law 4050/2012 (the Greek Bondholder Act) enacted by the</t>
  </si>
  <si>
    <t>accrual fino al</t>
  </si>
  <si>
    <t>pagato in BOT dell'EFSF</t>
  </si>
  <si>
    <t>Greek Parliament on 23 February 2012. The proposed amendments</t>
  </si>
  <si>
    <t>provide for the redemption of the affected bonds in exchange for the PSI</t>
  </si>
  <si>
    <t>Collectiva Action Clause:</t>
  </si>
  <si>
    <t>bn.</t>
  </si>
  <si>
    <t>oggetto dell'offerta</t>
  </si>
  <si>
    <t>consideration described above. Under the collective action procedures</t>
  </si>
  <si>
    <t>introduced by the Greek Bondholder Act, the proposed amendments will</t>
  </si>
  <si>
    <t>quorum nominale votante/emesso</t>
  </si>
  <si>
    <t>become binding on the holders of all the Republic’s Greek-law governed</t>
  </si>
  <si>
    <t>minimo a favore</t>
  </si>
  <si>
    <t>bonds issued prior to 31 December 2011 identified in the act of the</t>
  </si>
  <si>
    <t>Ministerial Council approving the PSI invitations, if at least two thirds by</t>
  </si>
  <si>
    <t>differenza tra "forzati" ed "aderenti"?</t>
  </si>
  <si>
    <t>NO</t>
  </si>
  <si>
    <t>face amount of a quorum of these bonds, voting collectively without</t>
  </si>
  <si>
    <t>distinction by series, approve the proposed amendments. One half by</t>
  </si>
  <si>
    <t xml:space="preserve">quorum per l'obbligo della grecia a dare corso, </t>
  </si>
  <si>
    <t>face amount of all the Republic’s bonds subject to the collective action</t>
  </si>
  <si>
    <t>ed esercitare i CAC</t>
  </si>
  <si>
    <t>procedures will constitute a quorum for these purposes.</t>
  </si>
  <si>
    <t>quorum per cui l'offerta potrebbe essere valida solo per le banche</t>
  </si>
  <si>
    <t>limite al di sotto del quale l'offerta è nulla</t>
  </si>
  <si>
    <t>In addition, unless bonds representing at least 90% of the</t>
  </si>
  <si>
    <t>If at least 75% but less than 90% of the aggregate face amount of</t>
  </si>
  <si>
    <t>aggregate face amount of all bonds selected to participate in PSI are</t>
  </si>
  <si>
    <t>all bonds selected to participate in PSI are validly tendered for exchange,</t>
  </si>
  <si>
    <t>validly tendered for exchange, the Republic will not be required to settle</t>
  </si>
  <si>
    <t>the Republic, in consultation with its official sector creditors, may proceed</t>
  </si>
  <si>
    <t>any of the exchanges. However, if the Republic receives consents to the</t>
  </si>
  <si>
    <t>to exchange the tendered bonds without putting any of the proposed</t>
  </si>
  <si>
    <t>proposed amendments that would result in at least 90% of the aggregate</t>
  </si>
  <si>
    <t>amendments into effect. However, if less than 75% of the aggregate face</t>
  </si>
  <si>
    <t>face amount of all bonds selected to participate in PSI (including bonds</t>
  </si>
  <si>
    <t>amount of the bonds selected to participate in PSI are validly tendered for</t>
  </si>
  <si>
    <t>tendered for exchange) being exchanged on the terms proposed by the</t>
  </si>
  <si>
    <t>exchange, and the Republic does not receive consents that would enable</t>
  </si>
  <si>
    <t>Republic, the Republic intends, subject to all other conditions being</t>
  </si>
  <si>
    <t>it to complete the proposed exchange with respect to bonds selected to</t>
  </si>
  <si>
    <t>satisfied and in consultation with its official sector creditors, to declare the</t>
  </si>
  <si>
    <t>participate in PSI representing at least 75% of the aggregate face amount</t>
  </si>
  <si>
    <t>proposed amendments effective and to complete the exchange of all</t>
  </si>
  <si>
    <t>of all bonds selected to participate in PSI, the Republic will not proceed</t>
  </si>
  <si>
    <t>bonds selected to participate in PSI that would be bound by the proposed</t>
  </si>
  <si>
    <t>with any of the transactions described above.</t>
  </si>
  <si>
    <t>amendments</t>
  </si>
  <si>
    <t>anni</t>
  </si>
  <si>
    <t>controvalore</t>
  </si>
  <si>
    <t>cedola titoli Pil ogni</t>
  </si>
  <si>
    <t>camoi modificabili in giallo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</si>
</sst>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000"/>
    <numFmt numFmtId="166" formatCode="#,##0.0"/>
    <numFmt numFmtId="167" formatCode="0.0%"/>
    <numFmt numFmtId="168" formatCode="[$-410]dddd\ d\ mmmm\ yyyy"/>
  </numFmts>
  <fonts count="7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64" fontId="0" fillId="0" borderId="0" xfId="0" applyNumberFormat="1" applyAlignment="1">
      <alignment/>
    </xf>
    <xf numFmtId="14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164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14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2" fontId="0" fillId="0" borderId="0" xfId="0" applyNumberFormat="1" applyAlignment="1">
      <alignment/>
    </xf>
    <xf numFmtId="9" fontId="0" fillId="2" borderId="0" xfId="0" applyNumberFormat="1" applyFill="1" applyAlignment="1">
      <alignment/>
    </xf>
    <xf numFmtId="0" fontId="4" fillId="0" borderId="0" xfId="15" applyAlignment="1">
      <alignment/>
    </xf>
    <xf numFmtId="10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0" fontId="1" fillId="0" borderId="0" xfId="0" applyNumberFormat="1" applyFont="1" applyAlignment="1">
      <alignment/>
    </xf>
    <xf numFmtId="10" fontId="0" fillId="2" borderId="1" xfId="0" applyNumberForma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3" borderId="9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" fontId="0" fillId="0" borderId="0" xfId="0" applyNumberFormat="1" applyBorder="1" applyAlignment="1">
      <alignment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10" fontId="0" fillId="0" borderId="1" xfId="0" applyNumberFormat="1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 wrapText="1"/>
    </xf>
    <xf numFmtId="10" fontId="0" fillId="0" borderId="0" xfId="0" applyNumberFormat="1" applyFill="1" applyBorder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justify" wrapText="1"/>
    </xf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1771650</xdr:colOff>
      <xdr:row>12</xdr:row>
      <xdr:rowOff>152400</xdr:rowOff>
    </xdr:from>
    <xdr:to>
      <xdr:col>9</xdr:col>
      <xdr:colOff>0</xdr:colOff>
      <xdr:row>14</xdr:row>
      <xdr:rowOff>38100</xdr:rowOff>
    </xdr:to>
    <xdr:sp>
      <xdr:nvSpPr>
        <xdr:cNvPr id="1" name="Line 1"/>
        <xdr:cNvSpPr>
          <a:spLocks/>
        </xdr:cNvSpPr>
      </xdr:nvSpPr>
      <xdr:spPr>
        <a:xfrm flipH="1">
          <a:off x="1771650" y="2266950"/>
          <a:ext cx="62484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23</xdr:row>
      <xdr:rowOff>9525</xdr:rowOff>
    </xdr:from>
    <xdr:to>
      <xdr:col>9</xdr:col>
      <xdr:colOff>590550</xdr:colOff>
      <xdr:row>26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3457575" y="4419600"/>
          <a:ext cx="51530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24</xdr:row>
      <xdr:rowOff>285750</xdr:rowOff>
    </xdr:from>
    <xdr:to>
      <xdr:col>4</xdr:col>
      <xdr:colOff>47625</xdr:colOff>
      <xdr:row>27</xdr:row>
      <xdr:rowOff>38100</xdr:rowOff>
    </xdr:to>
    <xdr:sp>
      <xdr:nvSpPr>
        <xdr:cNvPr id="3" name="Line 3"/>
        <xdr:cNvSpPr>
          <a:spLocks/>
        </xdr:cNvSpPr>
      </xdr:nvSpPr>
      <xdr:spPr>
        <a:xfrm flipH="1" flipV="1">
          <a:off x="3429000" y="4857750"/>
          <a:ext cx="3619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bondcompro.com/greeceexchange/pdfs/Greek.Min-Fin-Press_Release_Feb.24-2012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8"/>
  <sheetViews>
    <sheetView tabSelected="1" workbookViewId="0" topLeftCell="A12">
      <selection activeCell="H37" sqref="H37"/>
    </sheetView>
  </sheetViews>
  <sheetFormatPr defaultColWidth="9.140625" defaultRowHeight="12.75"/>
  <cols>
    <col min="1" max="1" width="26.57421875" style="0" customWidth="1"/>
    <col min="2" max="2" width="11.00390625" style="0" customWidth="1"/>
    <col min="3" max="4" width="9.28125" style="0" bestFit="1" customWidth="1"/>
    <col min="5" max="5" width="8.140625" style="0" customWidth="1"/>
    <col min="6" max="6" width="11.57421875" style="0" bestFit="1" customWidth="1"/>
    <col min="7" max="7" width="17.00390625" style="0" customWidth="1"/>
    <col min="8" max="8" width="18.28125" style="0" customWidth="1"/>
    <col min="11" max="11" width="9.28125" style="0" bestFit="1" customWidth="1"/>
  </cols>
  <sheetData>
    <row r="2" spans="1:8" ht="12.75">
      <c r="A2" s="13" t="s">
        <v>16</v>
      </c>
      <c r="G2" s="23"/>
      <c r="H2" s="23"/>
    </row>
    <row r="3" spans="7:8" ht="12.75">
      <c r="G3" s="32"/>
      <c r="H3" s="23"/>
    </row>
    <row r="4" spans="1:8" ht="13.5" thickBot="1">
      <c r="A4" s="43" t="s">
        <v>80</v>
      </c>
      <c r="G4" s="23"/>
      <c r="H4" s="23"/>
    </row>
    <row r="5" spans="1:17" ht="25.5">
      <c r="A5" t="s">
        <v>17</v>
      </c>
      <c r="B5" s="38">
        <v>1000</v>
      </c>
      <c r="D5" s="18" t="s">
        <v>18</v>
      </c>
      <c r="E5" s="40" t="s">
        <v>19</v>
      </c>
      <c r="F5" s="40" t="s">
        <v>78</v>
      </c>
      <c r="G5" s="33"/>
      <c r="H5" s="33"/>
      <c r="J5" s="19" t="s">
        <v>21</v>
      </c>
      <c r="K5" s="20"/>
      <c r="L5" s="20"/>
      <c r="M5" s="20"/>
      <c r="N5" s="20"/>
      <c r="O5" s="20"/>
      <c r="P5" s="20"/>
      <c r="Q5" s="15"/>
    </row>
    <row r="6" spans="1:17" ht="12.75">
      <c r="A6" t="s">
        <v>22</v>
      </c>
      <c r="B6" s="21">
        <v>0.315</v>
      </c>
      <c r="C6">
        <f>+B6*B5</f>
        <v>315</v>
      </c>
      <c r="D6" s="22">
        <v>0.17</v>
      </c>
      <c r="E6" s="5">
        <f>Foglio1!I9</f>
        <v>21.83023901993398</v>
      </c>
      <c r="F6" s="5">
        <f>+E6*B6</f>
        <v>6.876525291279204</v>
      </c>
      <c r="G6" s="34"/>
      <c r="H6" s="34"/>
      <c r="J6" s="16" t="s">
        <v>23</v>
      </c>
      <c r="K6" s="23"/>
      <c r="L6" s="23"/>
      <c r="M6" s="23"/>
      <c r="N6" s="23"/>
      <c r="O6" s="23"/>
      <c r="P6" s="23"/>
      <c r="Q6" s="17"/>
    </row>
    <row r="7" spans="1:17" ht="12.75">
      <c r="A7" t="s">
        <v>24</v>
      </c>
      <c r="B7" s="21">
        <v>0.15</v>
      </c>
      <c r="C7">
        <f>+B7*B5</f>
        <v>150</v>
      </c>
      <c r="D7" s="37">
        <v>0.025</v>
      </c>
      <c r="E7" s="5">
        <v>100</v>
      </c>
      <c r="F7" s="5">
        <f>+E7*B7</f>
        <v>15</v>
      </c>
      <c r="G7" s="34"/>
      <c r="H7" s="34"/>
      <c r="J7" s="16" t="s">
        <v>25</v>
      </c>
      <c r="K7" s="23"/>
      <c r="L7" s="23"/>
      <c r="M7" s="23"/>
      <c r="N7" s="23"/>
      <c r="O7" s="23"/>
      <c r="P7" s="23"/>
      <c r="Q7" s="17"/>
    </row>
    <row r="8" spans="1:17" ht="12.75">
      <c r="A8" t="s">
        <v>26</v>
      </c>
      <c r="B8" s="21">
        <f>+B6</f>
        <v>0.315</v>
      </c>
      <c r="C8">
        <f>+B8*B5</f>
        <v>315</v>
      </c>
      <c r="D8" s="37">
        <f>+D6</f>
        <v>0.17</v>
      </c>
      <c r="E8" s="5">
        <f>+Foglio1!R9</f>
        <v>0.7905579429508046</v>
      </c>
      <c r="F8" s="5">
        <f>+E8*B8</f>
        <v>0.24902575202950344</v>
      </c>
      <c r="G8" s="34"/>
      <c r="H8" s="34"/>
      <c r="J8" s="16" t="s">
        <v>27</v>
      </c>
      <c r="K8" s="23"/>
      <c r="L8" s="23"/>
      <c r="M8" s="23"/>
      <c r="N8" s="23"/>
      <c r="O8" s="23"/>
      <c r="P8" s="23"/>
      <c r="Q8" s="17"/>
    </row>
    <row r="9" spans="2:17" ht="12.75">
      <c r="B9" s="14">
        <f>+B6+B7</f>
        <v>0.46499999999999997</v>
      </c>
      <c r="D9" s="41"/>
      <c r="E9" s="5"/>
      <c r="F9" s="5"/>
      <c r="G9" s="34"/>
      <c r="H9" s="34"/>
      <c r="J9" s="16"/>
      <c r="K9" s="23"/>
      <c r="L9" s="23"/>
      <c r="M9" s="23"/>
      <c r="N9" s="23"/>
      <c r="O9" s="23"/>
      <c r="P9" s="23"/>
      <c r="Q9" s="17"/>
    </row>
    <row r="10" spans="1:17" ht="12.75">
      <c r="A10" t="s">
        <v>79</v>
      </c>
      <c r="B10" s="42">
        <v>5</v>
      </c>
      <c r="C10" t="s">
        <v>77</v>
      </c>
      <c r="D10" s="41"/>
      <c r="E10" s="5"/>
      <c r="F10" s="5"/>
      <c r="G10" s="34"/>
      <c r="H10" s="34"/>
      <c r="J10" s="16"/>
      <c r="K10" s="23"/>
      <c r="L10" s="23"/>
      <c r="M10" s="23"/>
      <c r="N10" s="23"/>
      <c r="O10" s="23"/>
      <c r="P10" s="23"/>
      <c r="Q10" s="17"/>
    </row>
    <row r="11" spans="2:17" ht="12.75">
      <c r="B11" s="42"/>
      <c r="D11" s="41"/>
      <c r="E11" s="5"/>
      <c r="F11" s="5"/>
      <c r="G11" s="34"/>
      <c r="H11" s="34"/>
      <c r="J11" s="16"/>
      <c r="K11" s="23"/>
      <c r="L11" s="23"/>
      <c r="M11" s="23"/>
      <c r="N11" s="23"/>
      <c r="O11" s="23"/>
      <c r="P11" s="23"/>
      <c r="Q11" s="17"/>
    </row>
    <row r="12" spans="5:17" ht="12.75">
      <c r="E12" s="24" t="s">
        <v>28</v>
      </c>
      <c r="F12" s="25">
        <f>SUM(F6:F8)</f>
        <v>22.125551043308707</v>
      </c>
      <c r="G12" s="35"/>
      <c r="H12" s="36"/>
      <c r="J12" s="16" t="s">
        <v>29</v>
      </c>
      <c r="K12" s="23"/>
      <c r="L12" s="23"/>
      <c r="M12" s="23"/>
      <c r="N12" s="23"/>
      <c r="O12" s="23"/>
      <c r="P12" s="23"/>
      <c r="Q12" s="17"/>
    </row>
    <row r="13" spans="1:17" ht="12.75">
      <c r="A13" s="4" t="s">
        <v>30</v>
      </c>
      <c r="B13" s="26">
        <v>40963</v>
      </c>
      <c r="C13" s="4" t="s">
        <v>31</v>
      </c>
      <c r="D13" s="4"/>
      <c r="G13" s="23"/>
      <c r="H13" s="23"/>
      <c r="J13" s="16" t="s">
        <v>32</v>
      </c>
      <c r="K13" s="23"/>
      <c r="L13" s="23"/>
      <c r="M13" s="23"/>
      <c r="N13" s="23"/>
      <c r="O13" s="23"/>
      <c r="P13" s="23"/>
      <c r="Q13" s="17"/>
    </row>
    <row r="14" spans="7:17" ht="12.75">
      <c r="G14" s="23"/>
      <c r="H14" s="23"/>
      <c r="J14" s="16" t="s">
        <v>33</v>
      </c>
      <c r="K14" s="23"/>
      <c r="L14" s="23"/>
      <c r="M14" s="23"/>
      <c r="N14" s="23"/>
      <c r="O14" s="23"/>
      <c r="P14" s="23"/>
      <c r="Q14" s="17"/>
    </row>
    <row r="15" spans="1:17" ht="12.75">
      <c r="A15" t="s">
        <v>34</v>
      </c>
      <c r="B15" t="s">
        <v>20</v>
      </c>
      <c r="C15">
        <v>177</v>
      </c>
      <c r="D15" t="s">
        <v>35</v>
      </c>
      <c r="E15" t="s">
        <v>36</v>
      </c>
      <c r="J15" s="16" t="s">
        <v>37</v>
      </c>
      <c r="K15" s="23"/>
      <c r="L15" s="23"/>
      <c r="M15" s="23"/>
      <c r="N15" s="23"/>
      <c r="O15" s="23"/>
      <c r="P15" s="23"/>
      <c r="Q15" s="17"/>
    </row>
    <row r="16" spans="10:17" ht="12.75">
      <c r="J16" s="16" t="s">
        <v>38</v>
      </c>
      <c r="K16" s="23"/>
      <c r="L16" s="23"/>
      <c r="M16" s="23"/>
      <c r="N16" s="23"/>
      <c r="O16" s="23"/>
      <c r="P16" s="23"/>
      <c r="Q16" s="17"/>
    </row>
    <row r="17" spans="1:17" ht="25.5">
      <c r="A17" s="44" t="s">
        <v>39</v>
      </c>
      <c r="B17" s="3">
        <v>0.5</v>
      </c>
      <c r="C17">
        <f>+B17*C15</f>
        <v>88.5</v>
      </c>
      <c r="D17" t="s">
        <v>35</v>
      </c>
      <c r="J17" s="16" t="s">
        <v>40</v>
      </c>
      <c r="K17" s="23"/>
      <c r="L17" s="23"/>
      <c r="M17" s="23"/>
      <c r="N17" s="23"/>
      <c r="O17" s="23"/>
      <c r="P17" s="23"/>
      <c r="Q17" s="17"/>
    </row>
    <row r="18" spans="1:17" ht="12.75">
      <c r="A18" s="44" t="s">
        <v>41</v>
      </c>
      <c r="B18" s="3">
        <v>0.75</v>
      </c>
      <c r="C18">
        <f>+B18*C17</f>
        <v>66.375</v>
      </c>
      <c r="D18" t="s">
        <v>35</v>
      </c>
      <c r="J18" s="16" t="s">
        <v>42</v>
      </c>
      <c r="K18" s="23"/>
      <c r="L18" s="23"/>
      <c r="M18" s="23"/>
      <c r="N18" s="23"/>
      <c r="O18" s="23"/>
      <c r="P18" s="23"/>
      <c r="Q18" s="17"/>
    </row>
    <row r="19" spans="1:17" ht="13.5" thickBot="1">
      <c r="A19" s="44"/>
      <c r="J19" s="16" t="s">
        <v>43</v>
      </c>
      <c r="K19" s="23"/>
      <c r="L19" s="23"/>
      <c r="M19" s="23"/>
      <c r="N19" s="23"/>
      <c r="O19" s="23"/>
      <c r="P19" s="23"/>
      <c r="Q19" s="17"/>
    </row>
    <row r="20" spans="1:17" ht="26.25" thickBot="1">
      <c r="A20" s="44" t="s">
        <v>44</v>
      </c>
      <c r="B20" s="29" t="s">
        <v>45</v>
      </c>
      <c r="J20" s="16" t="s">
        <v>46</v>
      </c>
      <c r="K20" s="23"/>
      <c r="L20" s="23"/>
      <c r="M20" s="23"/>
      <c r="N20" s="23"/>
      <c r="O20" s="23"/>
      <c r="P20" s="23"/>
      <c r="Q20" s="17"/>
    </row>
    <row r="21" spans="1:17" ht="12.75">
      <c r="A21" s="44"/>
      <c r="J21" s="16" t="s">
        <v>47</v>
      </c>
      <c r="K21" s="23"/>
      <c r="L21" s="23"/>
      <c r="M21" s="23"/>
      <c r="N21" s="23"/>
      <c r="O21" s="23"/>
      <c r="P21" s="23"/>
      <c r="Q21" s="17"/>
    </row>
    <row r="22" spans="1:17" ht="25.5">
      <c r="A22" s="44" t="s">
        <v>48</v>
      </c>
      <c r="J22" s="16" t="s">
        <v>49</v>
      </c>
      <c r="K22" s="23"/>
      <c r="L22" s="23"/>
      <c r="M22" s="23"/>
      <c r="N22" s="23"/>
      <c r="O22" s="23"/>
      <c r="P22" s="23"/>
      <c r="Q22" s="17"/>
    </row>
    <row r="23" spans="1:17" ht="13.5" thickBot="1">
      <c r="A23" s="44" t="s">
        <v>50</v>
      </c>
      <c r="B23" s="3">
        <v>0.9</v>
      </c>
      <c r="C23">
        <f>+B23*C15</f>
        <v>159.3</v>
      </c>
      <c r="D23" t="s">
        <v>35</v>
      </c>
      <c r="J23" s="27" t="s">
        <v>51</v>
      </c>
      <c r="K23" s="30"/>
      <c r="L23" s="30"/>
      <c r="M23" s="30"/>
      <c r="N23" s="30"/>
      <c r="O23" s="30"/>
      <c r="P23" s="30"/>
      <c r="Q23" s="28"/>
    </row>
    <row r="24" ht="12.75">
      <c r="A24" s="44"/>
    </row>
    <row r="25" spans="1:4" ht="38.25">
      <c r="A25" s="45" t="s">
        <v>52</v>
      </c>
      <c r="B25" s="3">
        <v>0.75</v>
      </c>
      <c r="C25">
        <f>+B25*C15</f>
        <v>132.75</v>
      </c>
      <c r="D25" t="s">
        <v>35</v>
      </c>
    </row>
    <row r="26" ht="13.5" thickBot="1">
      <c r="A26" s="44"/>
    </row>
    <row r="27" spans="1:17" ht="26.25" thickBot="1">
      <c r="A27" s="44" t="s">
        <v>53</v>
      </c>
      <c r="B27" s="3">
        <f>+B25</f>
        <v>0.75</v>
      </c>
      <c r="K27" s="19" t="s">
        <v>54</v>
      </c>
      <c r="L27" s="20"/>
      <c r="M27" s="20"/>
      <c r="N27" s="20"/>
      <c r="O27" s="20"/>
      <c r="P27" s="20"/>
      <c r="Q27" s="15"/>
    </row>
    <row r="28" spans="5:17" ht="12.75">
      <c r="E28" s="19" t="s">
        <v>55</v>
      </c>
      <c r="F28" s="20"/>
      <c r="G28" s="20"/>
      <c r="H28" s="20"/>
      <c r="I28" s="15"/>
      <c r="J28" s="23"/>
      <c r="K28" s="16" t="s">
        <v>56</v>
      </c>
      <c r="L28" s="23"/>
      <c r="M28" s="23"/>
      <c r="N28" s="23"/>
      <c r="O28" s="23"/>
      <c r="P28" s="23"/>
      <c r="Q28" s="17"/>
    </row>
    <row r="29" spans="5:17" ht="12.75">
      <c r="E29" s="16" t="s">
        <v>57</v>
      </c>
      <c r="F29" s="23"/>
      <c r="G29" s="23"/>
      <c r="H29" s="23"/>
      <c r="I29" s="17"/>
      <c r="J29" s="23"/>
      <c r="K29" s="16" t="s">
        <v>58</v>
      </c>
      <c r="L29" s="23"/>
      <c r="M29" s="23"/>
      <c r="N29" s="23"/>
      <c r="O29" s="23"/>
      <c r="P29" s="23"/>
      <c r="Q29" s="17"/>
    </row>
    <row r="30" spans="5:17" ht="12.75">
      <c r="E30" s="16" t="s">
        <v>59</v>
      </c>
      <c r="F30" s="23"/>
      <c r="G30" s="23"/>
      <c r="H30" s="23"/>
      <c r="I30" s="17"/>
      <c r="J30" s="23"/>
      <c r="K30" s="16" t="s">
        <v>60</v>
      </c>
      <c r="L30" s="23"/>
      <c r="M30" s="23"/>
      <c r="N30" s="23"/>
      <c r="O30" s="23"/>
      <c r="P30" s="23"/>
      <c r="Q30" s="17"/>
    </row>
    <row r="31" spans="5:17" ht="12.75">
      <c r="E31" s="31" t="s">
        <v>61</v>
      </c>
      <c r="F31" s="23"/>
      <c r="G31" s="23"/>
      <c r="H31" s="23"/>
      <c r="I31" s="17"/>
      <c r="J31" s="23"/>
      <c r="K31" s="16" t="s">
        <v>62</v>
      </c>
      <c r="L31" s="23"/>
      <c r="M31" s="23"/>
      <c r="N31" s="23"/>
      <c r="O31" s="23"/>
      <c r="P31" s="23"/>
      <c r="Q31" s="17"/>
    </row>
    <row r="32" spans="5:17" ht="12.75">
      <c r="E32" s="16" t="s">
        <v>63</v>
      </c>
      <c r="F32" s="23"/>
      <c r="G32" s="23"/>
      <c r="H32" s="23"/>
      <c r="I32" s="17"/>
      <c r="J32" s="23"/>
      <c r="K32" s="16" t="s">
        <v>64</v>
      </c>
      <c r="L32" s="23"/>
      <c r="M32" s="23"/>
      <c r="N32" s="23"/>
      <c r="O32" s="23"/>
      <c r="P32" s="23"/>
      <c r="Q32" s="17"/>
    </row>
    <row r="33" spans="5:17" ht="12.75">
      <c r="E33" s="16" t="s">
        <v>65</v>
      </c>
      <c r="F33" s="23"/>
      <c r="G33" s="23"/>
      <c r="H33" s="23"/>
      <c r="I33" s="17"/>
      <c r="J33" s="23"/>
      <c r="K33" s="16" t="s">
        <v>66</v>
      </c>
      <c r="L33" s="23"/>
      <c r="M33" s="23"/>
      <c r="N33" s="23"/>
      <c r="O33" s="23"/>
      <c r="P33" s="23"/>
      <c r="Q33" s="17"/>
    </row>
    <row r="34" spans="5:17" ht="12.75">
      <c r="E34" s="16" t="s">
        <v>67</v>
      </c>
      <c r="F34" s="23"/>
      <c r="G34" s="23"/>
      <c r="H34" s="23"/>
      <c r="I34" s="17"/>
      <c r="J34" s="23"/>
      <c r="K34" s="16" t="s">
        <v>68</v>
      </c>
      <c r="L34" s="23"/>
      <c r="M34" s="23"/>
      <c r="N34" s="23"/>
      <c r="O34" s="23"/>
      <c r="P34" s="23"/>
      <c r="Q34" s="17"/>
    </row>
    <row r="35" spans="5:17" ht="12.75">
      <c r="E35" s="16" t="s">
        <v>69</v>
      </c>
      <c r="F35" s="23"/>
      <c r="G35" s="23"/>
      <c r="H35" s="23"/>
      <c r="I35" s="17"/>
      <c r="J35" s="23"/>
      <c r="K35" s="16" t="s">
        <v>70</v>
      </c>
      <c r="L35" s="23"/>
      <c r="M35" s="23"/>
      <c r="N35" s="23"/>
      <c r="O35" s="23"/>
      <c r="P35" s="23"/>
      <c r="Q35" s="17"/>
    </row>
    <row r="36" spans="5:17" ht="12.75">
      <c r="E36" s="16" t="s">
        <v>71</v>
      </c>
      <c r="F36" s="23"/>
      <c r="G36" s="23"/>
      <c r="H36" s="23"/>
      <c r="I36" s="17"/>
      <c r="J36" s="23"/>
      <c r="K36" s="16" t="s">
        <v>72</v>
      </c>
      <c r="L36" s="23"/>
      <c r="M36" s="23"/>
      <c r="N36" s="23"/>
      <c r="O36" s="23"/>
      <c r="P36" s="23"/>
      <c r="Q36" s="17"/>
    </row>
    <row r="37" spans="5:17" ht="12.75">
      <c r="E37" s="16" t="s">
        <v>73</v>
      </c>
      <c r="F37" s="23"/>
      <c r="G37" s="23"/>
      <c r="H37" s="23"/>
      <c r="I37" s="17"/>
      <c r="J37" s="23"/>
      <c r="K37" s="16" t="s">
        <v>74</v>
      </c>
      <c r="L37" s="23"/>
      <c r="M37" s="23"/>
      <c r="N37" s="23"/>
      <c r="O37" s="23"/>
      <c r="P37" s="23"/>
      <c r="Q37" s="17"/>
    </row>
    <row r="38" spans="5:17" ht="13.5" thickBot="1">
      <c r="E38" s="27" t="s">
        <v>75</v>
      </c>
      <c r="F38" s="30"/>
      <c r="G38" s="30"/>
      <c r="H38" s="30"/>
      <c r="I38" s="28"/>
      <c r="J38" s="23"/>
      <c r="K38" s="27" t="s">
        <v>76</v>
      </c>
      <c r="L38" s="30"/>
      <c r="M38" s="30"/>
      <c r="N38" s="30"/>
      <c r="O38" s="30"/>
      <c r="P38" s="30"/>
      <c r="Q38" s="28"/>
    </row>
  </sheetData>
  <hyperlinks>
    <hyperlink ref="A2" r:id="rId1" display="comunicato stampa"/>
  </hyperlinks>
  <printOptions/>
  <pageMargins left="0.75" right="0.75" top="1" bottom="1" header="0.5" footer="0.5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2"/>
  <sheetViews>
    <sheetView zoomScale="120" zoomScaleNormal="120" workbookViewId="0" topLeftCell="A3">
      <selection activeCell="A9" sqref="A9"/>
    </sheetView>
  </sheetViews>
  <sheetFormatPr defaultColWidth="9.140625" defaultRowHeight="12.75"/>
  <cols>
    <col min="1" max="1" width="12.421875" style="0" customWidth="1"/>
    <col min="2" max="2" width="10.57421875" style="0" bestFit="1" customWidth="1"/>
    <col min="3" max="3" width="8.421875" style="0" customWidth="1"/>
    <col min="4" max="4" width="8.7109375" style="0" bestFit="1" customWidth="1"/>
    <col min="5" max="5" width="11.7109375" style="0" bestFit="1" customWidth="1"/>
    <col min="6" max="6" width="10.7109375" style="0" bestFit="1" customWidth="1"/>
    <col min="7" max="7" width="6.28125" style="0" bestFit="1" customWidth="1"/>
    <col min="8" max="8" width="7.00390625" style="0" bestFit="1" customWidth="1"/>
    <col min="9" max="9" width="7.7109375" style="0" bestFit="1" customWidth="1"/>
    <col min="11" max="11" width="12.00390625" style="0" customWidth="1"/>
    <col min="12" max="16" width="9.28125" style="0" bestFit="1" customWidth="1"/>
  </cols>
  <sheetData>
    <row r="1" spans="1:9" ht="12.75">
      <c r="A1" t="s">
        <v>0</v>
      </c>
      <c r="I1" s="1"/>
    </row>
    <row r="2" ht="12.75">
      <c r="I2" s="1"/>
    </row>
    <row r="3" spans="1:9" ht="12.75">
      <c r="A3" t="s">
        <v>1</v>
      </c>
      <c r="B3" s="2">
        <v>40963</v>
      </c>
      <c r="I3" s="1"/>
    </row>
    <row r="4" spans="1:9" ht="12.75">
      <c r="A4" t="s">
        <v>2</v>
      </c>
      <c r="B4" s="2">
        <v>15396</v>
      </c>
      <c r="I4" s="1"/>
    </row>
    <row r="5" ht="12.75">
      <c r="I5" s="1"/>
    </row>
    <row r="6" spans="1:9" ht="12.75">
      <c r="A6" t="s">
        <v>3</v>
      </c>
      <c r="B6" s="12">
        <f>+proposta!D6</f>
        <v>0.17</v>
      </c>
      <c r="I6" s="1"/>
    </row>
    <row r="7" spans="1:18" ht="31.5" customHeight="1">
      <c r="A7" s="46" t="s">
        <v>4</v>
      </c>
      <c r="B7" s="38">
        <v>55755</v>
      </c>
      <c r="C7" t="s">
        <v>5</v>
      </c>
      <c r="I7" s="6" t="s">
        <v>6</v>
      </c>
      <c r="R7" s="6" t="s">
        <v>6</v>
      </c>
    </row>
    <row r="8" spans="9:18" ht="12.75">
      <c r="I8" s="6" t="s">
        <v>7</v>
      </c>
      <c r="K8" s="39"/>
      <c r="R8" s="6" t="s">
        <v>7</v>
      </c>
    </row>
    <row r="9" spans="8:18" ht="12.75">
      <c r="H9" s="1"/>
      <c r="I9" s="47">
        <f>SUM(I12:I41)</f>
        <v>21.83023901993398</v>
      </c>
      <c r="K9" s="2"/>
      <c r="Q9" s="1"/>
      <c r="R9" s="47">
        <f>SUM(R12:R41)/proposta!B10</f>
        <v>0.7905579429508046</v>
      </c>
    </row>
    <row r="10" spans="4:18" ht="12.75">
      <c r="D10" s="7" t="s">
        <v>8</v>
      </c>
      <c r="H10" s="1"/>
      <c r="I10" s="1"/>
      <c r="M10" s="7" t="s">
        <v>8</v>
      </c>
      <c r="Q10" s="1"/>
      <c r="R10" s="1"/>
    </row>
    <row r="11" spans="1:18" ht="12.75">
      <c r="A11" s="4"/>
      <c r="B11" s="7" t="s">
        <v>9</v>
      </c>
      <c r="C11" s="7" t="s">
        <v>10</v>
      </c>
      <c r="D11" s="7" t="s">
        <v>11</v>
      </c>
      <c r="E11" s="7" t="s">
        <v>12</v>
      </c>
      <c r="F11" s="7" t="s">
        <v>13</v>
      </c>
      <c r="G11" s="7" t="s">
        <v>14</v>
      </c>
      <c r="H11" s="6" t="s">
        <v>15</v>
      </c>
      <c r="I11" s="6" t="s">
        <v>7</v>
      </c>
      <c r="K11" s="7" t="s">
        <v>9</v>
      </c>
      <c r="L11" s="7" t="s">
        <v>10</v>
      </c>
      <c r="M11" s="7" t="s">
        <v>11</v>
      </c>
      <c r="N11" s="7" t="s">
        <v>12</v>
      </c>
      <c r="O11" s="7" t="s">
        <v>13</v>
      </c>
      <c r="P11" s="7" t="s">
        <v>14</v>
      </c>
      <c r="Q11" s="6" t="s">
        <v>15</v>
      </c>
      <c r="R11" s="6" t="s">
        <v>7</v>
      </c>
    </row>
    <row r="12" spans="1:18" ht="12.75">
      <c r="A12">
        <v>1</v>
      </c>
      <c r="B12" s="8">
        <v>41329</v>
      </c>
      <c r="C12" s="9">
        <v>2</v>
      </c>
      <c r="D12" s="9"/>
      <c r="E12" s="9">
        <v>100</v>
      </c>
      <c r="F12" s="10">
        <f>+C12</f>
        <v>2</v>
      </c>
      <c r="G12" s="9">
        <f>+F12+D12</f>
        <v>2</v>
      </c>
      <c r="H12" s="10">
        <f>+(1+$B$6)^-A12</f>
        <v>0.8547008547008548</v>
      </c>
      <c r="I12" s="10">
        <f>+H12*G12</f>
        <v>1.7094017094017095</v>
      </c>
      <c r="J12">
        <v>1</v>
      </c>
      <c r="K12" s="8">
        <f>+B12+233</f>
        <v>41562</v>
      </c>
      <c r="L12" s="9">
        <v>2</v>
      </c>
      <c r="M12" s="9"/>
      <c r="N12" s="9">
        <v>100</v>
      </c>
      <c r="O12" s="10">
        <f>+L12</f>
        <v>2</v>
      </c>
      <c r="P12" s="9"/>
      <c r="Q12" s="10">
        <f>+(1+$B$6)^-J12</f>
        <v>0.8547008547008548</v>
      </c>
      <c r="R12" s="10">
        <f>+Q12*P12</f>
        <v>0</v>
      </c>
    </row>
    <row r="13" spans="1:18" ht="12.75">
      <c r="A13">
        <v>2</v>
      </c>
      <c r="B13" s="8">
        <v>41694</v>
      </c>
      <c r="C13" s="9">
        <v>2</v>
      </c>
      <c r="D13" s="9"/>
      <c r="E13" s="9">
        <f>+E12-D13</f>
        <v>100</v>
      </c>
      <c r="F13" s="10">
        <f>+C13*E12/100</f>
        <v>2</v>
      </c>
      <c r="G13" s="9">
        <f aca="true" t="shared" si="0" ref="G13:G41">+F13+D13</f>
        <v>2</v>
      </c>
      <c r="H13" s="10">
        <f aca="true" t="shared" si="1" ref="H13:H41">+(1+$B$6)^-A13</f>
        <v>0.7305135510263716</v>
      </c>
      <c r="I13" s="10">
        <f aca="true" t="shared" si="2" ref="I13:I41">+H13*G13</f>
        <v>1.4610271020527432</v>
      </c>
      <c r="J13">
        <v>2</v>
      </c>
      <c r="K13" s="8">
        <f aca="true" t="shared" si="3" ref="K13:K41">+B13+233</f>
        <v>41927</v>
      </c>
      <c r="L13" s="9">
        <v>2</v>
      </c>
      <c r="M13" s="9"/>
      <c r="N13" s="9">
        <f>+N12-M13</f>
        <v>100</v>
      </c>
      <c r="O13" s="10">
        <f>+L13*N12/100</f>
        <v>2</v>
      </c>
      <c r="P13" s="9"/>
      <c r="Q13" s="10">
        <f aca="true" t="shared" si="4" ref="Q13:Q41">+(1+$B$6)^-J13</f>
        <v>0.7305135510263716</v>
      </c>
      <c r="R13" s="10">
        <f aca="true" t="shared" si="5" ref="R13:R41">+Q13*P13</f>
        <v>0</v>
      </c>
    </row>
    <row r="14" spans="1:18" ht="12.75">
      <c r="A14">
        <v>3</v>
      </c>
      <c r="B14" s="8">
        <v>42059</v>
      </c>
      <c r="C14" s="9">
        <v>2</v>
      </c>
      <c r="D14" s="9"/>
      <c r="E14" s="9">
        <f aca="true" t="shared" si="6" ref="E14:E41">+E13-D14</f>
        <v>100</v>
      </c>
      <c r="F14" s="10">
        <f aca="true" t="shared" si="7" ref="F14:F41">+C14*E13/100</f>
        <v>2</v>
      </c>
      <c r="G14" s="9">
        <f t="shared" si="0"/>
        <v>2</v>
      </c>
      <c r="H14" s="10">
        <f t="shared" si="1"/>
        <v>0.6243705564327963</v>
      </c>
      <c r="I14" s="10">
        <f t="shared" si="2"/>
        <v>1.2487411128655925</v>
      </c>
      <c r="J14">
        <v>3</v>
      </c>
      <c r="K14" s="8">
        <f t="shared" si="3"/>
        <v>42292</v>
      </c>
      <c r="L14" s="9">
        <v>2</v>
      </c>
      <c r="M14" s="9"/>
      <c r="N14" s="9">
        <f aca="true" t="shared" si="8" ref="N14:N41">+N13-M14</f>
        <v>100</v>
      </c>
      <c r="O14" s="10">
        <f aca="true" t="shared" si="9" ref="O14:O41">+L14*N13/100</f>
        <v>2</v>
      </c>
      <c r="P14" s="9">
        <f>+N13/100</f>
        <v>1</v>
      </c>
      <c r="Q14" s="10">
        <f t="shared" si="4"/>
        <v>0.6243705564327963</v>
      </c>
      <c r="R14" s="10">
        <f t="shared" si="5"/>
        <v>0.6243705564327963</v>
      </c>
    </row>
    <row r="15" spans="1:18" ht="12.75">
      <c r="A15">
        <v>4</v>
      </c>
      <c r="B15" s="8">
        <v>42424</v>
      </c>
      <c r="C15" s="9">
        <v>3</v>
      </c>
      <c r="D15" s="9"/>
      <c r="E15" s="9">
        <f t="shared" si="6"/>
        <v>100</v>
      </c>
      <c r="F15" s="10">
        <f t="shared" si="7"/>
        <v>3</v>
      </c>
      <c r="G15" s="9">
        <f t="shared" si="0"/>
        <v>3</v>
      </c>
      <c r="H15" s="10">
        <f t="shared" si="1"/>
        <v>0.5336500482331593</v>
      </c>
      <c r="I15" s="10">
        <f t="shared" si="2"/>
        <v>1.6009501446994778</v>
      </c>
      <c r="J15">
        <v>4</v>
      </c>
      <c r="K15" s="8">
        <f t="shared" si="3"/>
        <v>42657</v>
      </c>
      <c r="L15" s="9">
        <v>3</v>
      </c>
      <c r="M15" s="9"/>
      <c r="N15" s="9">
        <f t="shared" si="8"/>
        <v>100</v>
      </c>
      <c r="O15" s="10">
        <f t="shared" si="9"/>
        <v>3</v>
      </c>
      <c r="P15" s="9">
        <f aca="true" t="shared" si="10" ref="P15:P41">+N14/100</f>
        <v>1</v>
      </c>
      <c r="Q15" s="10">
        <f t="shared" si="4"/>
        <v>0.5336500482331593</v>
      </c>
      <c r="R15" s="10">
        <f t="shared" si="5"/>
        <v>0.5336500482331593</v>
      </c>
    </row>
    <row r="16" spans="1:18" ht="12.75">
      <c r="A16">
        <v>5</v>
      </c>
      <c r="B16" s="8">
        <v>42790</v>
      </c>
      <c r="C16" s="9">
        <v>3</v>
      </c>
      <c r="D16" s="9"/>
      <c r="E16" s="9">
        <f t="shared" si="6"/>
        <v>100</v>
      </c>
      <c r="F16" s="10">
        <f t="shared" si="7"/>
        <v>3</v>
      </c>
      <c r="G16" s="9">
        <f t="shared" si="0"/>
        <v>3</v>
      </c>
      <c r="H16" s="10">
        <f t="shared" si="1"/>
        <v>0.4561111523360336</v>
      </c>
      <c r="I16" s="10">
        <f t="shared" si="2"/>
        <v>1.368333457008101</v>
      </c>
      <c r="J16">
        <v>5</v>
      </c>
      <c r="K16" s="8">
        <f t="shared" si="3"/>
        <v>43023</v>
      </c>
      <c r="L16" s="9">
        <v>3</v>
      </c>
      <c r="M16" s="9"/>
      <c r="N16" s="9">
        <f t="shared" si="8"/>
        <v>100</v>
      </c>
      <c r="O16" s="10">
        <f t="shared" si="9"/>
        <v>3</v>
      </c>
      <c r="P16" s="9">
        <f t="shared" si="10"/>
        <v>1</v>
      </c>
      <c r="Q16" s="10">
        <f t="shared" si="4"/>
        <v>0.4561111523360336</v>
      </c>
      <c r="R16" s="10">
        <f t="shared" si="5"/>
        <v>0.4561111523360336</v>
      </c>
    </row>
    <row r="17" spans="1:18" ht="12.75">
      <c r="A17">
        <v>6</v>
      </c>
      <c r="B17" s="8">
        <v>43155</v>
      </c>
      <c r="C17" s="9">
        <v>3</v>
      </c>
      <c r="D17" s="9"/>
      <c r="E17" s="9">
        <f t="shared" si="6"/>
        <v>100</v>
      </c>
      <c r="F17" s="10">
        <f t="shared" si="7"/>
        <v>3</v>
      </c>
      <c r="G17" s="9">
        <f t="shared" si="0"/>
        <v>3</v>
      </c>
      <c r="H17" s="10">
        <f t="shared" si="1"/>
        <v>0.3898385917401997</v>
      </c>
      <c r="I17" s="10">
        <f t="shared" si="2"/>
        <v>1.1695157752205991</v>
      </c>
      <c r="J17">
        <v>6</v>
      </c>
      <c r="K17" s="8">
        <f t="shared" si="3"/>
        <v>43388</v>
      </c>
      <c r="L17" s="9">
        <v>3</v>
      </c>
      <c r="M17" s="9"/>
      <c r="N17" s="9">
        <f t="shared" si="8"/>
        <v>100</v>
      </c>
      <c r="O17" s="10">
        <f t="shared" si="9"/>
        <v>3</v>
      </c>
      <c r="P17" s="9">
        <f t="shared" si="10"/>
        <v>1</v>
      </c>
      <c r="Q17" s="10">
        <f t="shared" si="4"/>
        <v>0.3898385917401997</v>
      </c>
      <c r="R17" s="10">
        <f t="shared" si="5"/>
        <v>0.3898385917401997</v>
      </c>
    </row>
    <row r="18" spans="1:18" ht="12.75">
      <c r="A18">
        <v>7</v>
      </c>
      <c r="B18" s="8">
        <v>43520</v>
      </c>
      <c r="C18" s="9">
        <v>3</v>
      </c>
      <c r="D18" s="9"/>
      <c r="E18" s="9">
        <f t="shared" si="6"/>
        <v>100</v>
      </c>
      <c r="F18" s="10">
        <f t="shared" si="7"/>
        <v>3</v>
      </c>
      <c r="G18" s="9">
        <f t="shared" si="0"/>
        <v>3</v>
      </c>
      <c r="H18" s="10">
        <f t="shared" si="1"/>
        <v>0.33319537755572626</v>
      </c>
      <c r="I18" s="10">
        <f t="shared" si="2"/>
        <v>0.9995861326671788</v>
      </c>
      <c r="J18">
        <v>7</v>
      </c>
      <c r="K18" s="8">
        <f t="shared" si="3"/>
        <v>43753</v>
      </c>
      <c r="L18" s="9">
        <v>3</v>
      </c>
      <c r="M18" s="9"/>
      <c r="N18" s="9">
        <f t="shared" si="8"/>
        <v>100</v>
      </c>
      <c r="O18" s="10">
        <f t="shared" si="9"/>
        <v>3</v>
      </c>
      <c r="P18" s="9">
        <f t="shared" si="10"/>
        <v>1</v>
      </c>
      <c r="Q18" s="10">
        <f t="shared" si="4"/>
        <v>0.33319537755572626</v>
      </c>
      <c r="R18" s="10">
        <f t="shared" si="5"/>
        <v>0.33319537755572626</v>
      </c>
    </row>
    <row r="19" spans="1:18" ht="12.75">
      <c r="A19">
        <v>8</v>
      </c>
      <c r="B19" s="8">
        <v>43885</v>
      </c>
      <c r="C19" s="9">
        <v>3</v>
      </c>
      <c r="D19" s="9"/>
      <c r="E19" s="9">
        <f t="shared" si="6"/>
        <v>100</v>
      </c>
      <c r="F19" s="10">
        <f t="shared" si="7"/>
        <v>3</v>
      </c>
      <c r="G19" s="9">
        <f t="shared" si="0"/>
        <v>3</v>
      </c>
      <c r="H19" s="10">
        <f t="shared" si="1"/>
        <v>0.28478237397925327</v>
      </c>
      <c r="I19" s="10">
        <f t="shared" si="2"/>
        <v>0.8543471219377599</v>
      </c>
      <c r="J19">
        <v>8</v>
      </c>
      <c r="K19" s="8">
        <f t="shared" si="3"/>
        <v>44118</v>
      </c>
      <c r="L19" s="9">
        <v>3</v>
      </c>
      <c r="M19" s="9"/>
      <c r="N19" s="9">
        <f t="shared" si="8"/>
        <v>100</v>
      </c>
      <c r="O19" s="10">
        <f t="shared" si="9"/>
        <v>3</v>
      </c>
      <c r="P19" s="9">
        <f t="shared" si="10"/>
        <v>1</v>
      </c>
      <c r="Q19" s="10">
        <f t="shared" si="4"/>
        <v>0.28478237397925327</v>
      </c>
      <c r="R19" s="10">
        <f t="shared" si="5"/>
        <v>0.28478237397925327</v>
      </c>
    </row>
    <row r="20" spans="1:18" ht="12.75">
      <c r="A20">
        <v>9</v>
      </c>
      <c r="B20" s="8">
        <v>44251</v>
      </c>
      <c r="C20" s="9">
        <v>3.65</v>
      </c>
      <c r="D20" s="9"/>
      <c r="E20" s="9">
        <f t="shared" si="6"/>
        <v>100</v>
      </c>
      <c r="F20" s="10">
        <f t="shared" si="7"/>
        <v>3.65</v>
      </c>
      <c r="G20" s="9">
        <f t="shared" si="0"/>
        <v>3.65</v>
      </c>
      <c r="H20" s="10">
        <f t="shared" si="1"/>
        <v>0.24340373844380622</v>
      </c>
      <c r="I20" s="10">
        <f t="shared" si="2"/>
        <v>0.8884236453198927</v>
      </c>
      <c r="J20">
        <v>9</v>
      </c>
      <c r="K20" s="8">
        <f t="shared" si="3"/>
        <v>44484</v>
      </c>
      <c r="L20" s="9">
        <v>3.65</v>
      </c>
      <c r="M20" s="9"/>
      <c r="N20" s="9">
        <f t="shared" si="8"/>
        <v>100</v>
      </c>
      <c r="O20" s="10">
        <f t="shared" si="9"/>
        <v>3.65</v>
      </c>
      <c r="P20" s="9">
        <f t="shared" si="10"/>
        <v>1</v>
      </c>
      <c r="Q20" s="10">
        <f t="shared" si="4"/>
        <v>0.24340373844380622</v>
      </c>
      <c r="R20" s="10">
        <f t="shared" si="5"/>
        <v>0.24340373844380622</v>
      </c>
    </row>
    <row r="21" spans="1:18" ht="12.75">
      <c r="A21">
        <v>10</v>
      </c>
      <c r="B21" s="8">
        <v>44616</v>
      </c>
      <c r="C21" s="9">
        <v>4.3</v>
      </c>
      <c r="D21" s="9"/>
      <c r="E21" s="9">
        <f t="shared" si="6"/>
        <v>100</v>
      </c>
      <c r="F21" s="10">
        <f t="shared" si="7"/>
        <v>4.3</v>
      </c>
      <c r="G21" s="9">
        <f t="shared" si="0"/>
        <v>4.3</v>
      </c>
      <c r="H21" s="10">
        <f t="shared" si="1"/>
        <v>0.20803738328530447</v>
      </c>
      <c r="I21" s="10">
        <f t="shared" si="2"/>
        <v>0.8945607481268092</v>
      </c>
      <c r="J21">
        <v>10</v>
      </c>
      <c r="K21" s="8">
        <f t="shared" si="3"/>
        <v>44849</v>
      </c>
      <c r="L21" s="9">
        <v>4.3</v>
      </c>
      <c r="M21" s="9"/>
      <c r="N21" s="9">
        <f t="shared" si="8"/>
        <v>100</v>
      </c>
      <c r="O21" s="10">
        <f t="shared" si="9"/>
        <v>4.3</v>
      </c>
      <c r="P21" s="9">
        <f t="shared" si="10"/>
        <v>1</v>
      </c>
      <c r="Q21" s="10">
        <f t="shared" si="4"/>
        <v>0.20803738328530447</v>
      </c>
      <c r="R21" s="10">
        <f t="shared" si="5"/>
        <v>0.20803738328530447</v>
      </c>
    </row>
    <row r="22" spans="1:18" ht="12.75">
      <c r="A22">
        <v>11</v>
      </c>
      <c r="B22" s="8">
        <v>44981</v>
      </c>
      <c r="C22" s="9">
        <v>4.3</v>
      </c>
      <c r="D22" s="9">
        <v>5</v>
      </c>
      <c r="E22" s="9">
        <f t="shared" si="6"/>
        <v>95</v>
      </c>
      <c r="F22" s="10">
        <f t="shared" si="7"/>
        <v>4.3</v>
      </c>
      <c r="G22" s="9">
        <f t="shared" si="0"/>
        <v>9.3</v>
      </c>
      <c r="H22" s="10">
        <f t="shared" si="1"/>
        <v>0.17780972930367903</v>
      </c>
      <c r="I22" s="10">
        <f t="shared" si="2"/>
        <v>1.653630482524215</v>
      </c>
      <c r="J22">
        <v>11</v>
      </c>
      <c r="K22" s="8">
        <f t="shared" si="3"/>
        <v>45214</v>
      </c>
      <c r="L22" s="9">
        <v>4.3</v>
      </c>
      <c r="M22" s="9">
        <v>5</v>
      </c>
      <c r="N22" s="9">
        <f t="shared" si="8"/>
        <v>95</v>
      </c>
      <c r="O22" s="10">
        <f t="shared" si="9"/>
        <v>4.3</v>
      </c>
      <c r="P22" s="9">
        <f t="shared" si="10"/>
        <v>1</v>
      </c>
      <c r="Q22" s="10">
        <f t="shared" si="4"/>
        <v>0.17780972930367903</v>
      </c>
      <c r="R22" s="10">
        <f t="shared" si="5"/>
        <v>0.17780972930367903</v>
      </c>
    </row>
    <row r="23" spans="1:18" ht="12.75">
      <c r="A23">
        <v>12</v>
      </c>
      <c r="B23" s="8">
        <v>45346</v>
      </c>
      <c r="C23" s="9">
        <v>4.3</v>
      </c>
      <c r="D23" s="9">
        <v>5</v>
      </c>
      <c r="E23" s="9">
        <f t="shared" si="6"/>
        <v>90</v>
      </c>
      <c r="F23" s="10">
        <f t="shared" si="7"/>
        <v>4.085</v>
      </c>
      <c r="G23" s="9">
        <f t="shared" si="0"/>
        <v>9.085</v>
      </c>
      <c r="H23" s="10">
        <f t="shared" si="1"/>
        <v>0.1519741276099821</v>
      </c>
      <c r="I23" s="10">
        <f t="shared" si="2"/>
        <v>1.3806849493366875</v>
      </c>
      <c r="J23">
        <v>12</v>
      </c>
      <c r="K23" s="8">
        <f t="shared" si="3"/>
        <v>45579</v>
      </c>
      <c r="L23" s="9">
        <v>4.3</v>
      </c>
      <c r="M23" s="9">
        <v>5</v>
      </c>
      <c r="N23" s="9">
        <f t="shared" si="8"/>
        <v>90</v>
      </c>
      <c r="O23" s="10">
        <f t="shared" si="9"/>
        <v>4.085</v>
      </c>
      <c r="P23" s="9">
        <f t="shared" si="10"/>
        <v>0.95</v>
      </c>
      <c r="Q23" s="10">
        <f t="shared" si="4"/>
        <v>0.1519741276099821</v>
      </c>
      <c r="R23" s="10">
        <f t="shared" si="5"/>
        <v>0.144375421229483</v>
      </c>
    </row>
    <row r="24" spans="1:18" ht="12.75">
      <c r="A24">
        <v>13</v>
      </c>
      <c r="B24" s="8">
        <v>45712</v>
      </c>
      <c r="C24" s="9">
        <v>4.3</v>
      </c>
      <c r="D24" s="9">
        <v>5</v>
      </c>
      <c r="E24" s="9">
        <f t="shared" si="6"/>
        <v>85</v>
      </c>
      <c r="F24" s="10">
        <f t="shared" si="7"/>
        <v>3.87</v>
      </c>
      <c r="G24" s="9">
        <f t="shared" si="0"/>
        <v>8.870000000000001</v>
      </c>
      <c r="H24" s="10">
        <f t="shared" si="1"/>
        <v>0.12989241676066848</v>
      </c>
      <c r="I24" s="10">
        <f t="shared" si="2"/>
        <v>1.1521457366671295</v>
      </c>
      <c r="J24">
        <v>13</v>
      </c>
      <c r="K24" s="8">
        <f t="shared" si="3"/>
        <v>45945</v>
      </c>
      <c r="L24" s="9">
        <v>4.3</v>
      </c>
      <c r="M24" s="9">
        <v>5</v>
      </c>
      <c r="N24" s="9">
        <f t="shared" si="8"/>
        <v>85</v>
      </c>
      <c r="O24" s="10">
        <f t="shared" si="9"/>
        <v>3.87</v>
      </c>
      <c r="P24" s="9">
        <f t="shared" si="10"/>
        <v>0.9</v>
      </c>
      <c r="Q24" s="10">
        <f t="shared" si="4"/>
        <v>0.12989241676066848</v>
      </c>
      <c r="R24" s="10">
        <f t="shared" si="5"/>
        <v>0.11690317508460164</v>
      </c>
    </row>
    <row r="25" spans="1:18" ht="12.75">
      <c r="A25">
        <v>14</v>
      </c>
      <c r="B25" s="8">
        <v>46077</v>
      </c>
      <c r="C25" s="9">
        <v>4.3</v>
      </c>
      <c r="D25" s="9">
        <v>5</v>
      </c>
      <c r="E25" s="9">
        <f t="shared" si="6"/>
        <v>80</v>
      </c>
      <c r="F25" s="10">
        <f t="shared" si="7"/>
        <v>3.655</v>
      </c>
      <c r="G25" s="9">
        <f t="shared" si="0"/>
        <v>8.655</v>
      </c>
      <c r="H25" s="10">
        <f t="shared" si="1"/>
        <v>0.11101915962450297</v>
      </c>
      <c r="I25" s="10">
        <f t="shared" si="2"/>
        <v>0.9608708265500732</v>
      </c>
      <c r="J25">
        <v>14</v>
      </c>
      <c r="K25" s="8">
        <f t="shared" si="3"/>
        <v>46310</v>
      </c>
      <c r="L25" s="9">
        <v>4.3</v>
      </c>
      <c r="M25" s="9">
        <v>5</v>
      </c>
      <c r="N25" s="9">
        <f t="shared" si="8"/>
        <v>80</v>
      </c>
      <c r="O25" s="10">
        <f t="shared" si="9"/>
        <v>3.655</v>
      </c>
      <c r="P25" s="9">
        <f t="shared" si="10"/>
        <v>0.85</v>
      </c>
      <c r="Q25" s="10">
        <f t="shared" si="4"/>
        <v>0.11101915962450297</v>
      </c>
      <c r="R25" s="10">
        <f t="shared" si="5"/>
        <v>0.09436628568082753</v>
      </c>
    </row>
    <row r="26" spans="1:18" ht="12.75">
      <c r="A26">
        <v>15</v>
      </c>
      <c r="B26" s="8">
        <v>46442</v>
      </c>
      <c r="C26" s="9">
        <v>4.3</v>
      </c>
      <c r="D26" s="9">
        <v>5</v>
      </c>
      <c r="E26" s="9">
        <f t="shared" si="6"/>
        <v>75</v>
      </c>
      <c r="F26" s="10">
        <f t="shared" si="7"/>
        <v>3.44</v>
      </c>
      <c r="G26" s="9">
        <f t="shared" si="0"/>
        <v>8.44</v>
      </c>
      <c r="H26" s="10">
        <f t="shared" si="1"/>
        <v>0.09488817061923333</v>
      </c>
      <c r="I26" s="10">
        <f t="shared" si="2"/>
        <v>0.8008561600263292</v>
      </c>
      <c r="J26">
        <v>15</v>
      </c>
      <c r="K26" s="8">
        <f t="shared" si="3"/>
        <v>46675</v>
      </c>
      <c r="L26" s="9">
        <v>4.3</v>
      </c>
      <c r="M26" s="9">
        <v>5</v>
      </c>
      <c r="N26" s="9">
        <f t="shared" si="8"/>
        <v>75</v>
      </c>
      <c r="O26" s="10">
        <f t="shared" si="9"/>
        <v>3.44</v>
      </c>
      <c r="P26" s="9">
        <f t="shared" si="10"/>
        <v>0.8</v>
      </c>
      <c r="Q26" s="10">
        <f t="shared" si="4"/>
        <v>0.09488817061923333</v>
      </c>
      <c r="R26" s="10">
        <f t="shared" si="5"/>
        <v>0.07591053649538666</v>
      </c>
    </row>
    <row r="27" spans="1:18" ht="12.75">
      <c r="A27">
        <v>16</v>
      </c>
      <c r="B27" s="8">
        <v>46807</v>
      </c>
      <c r="C27" s="9">
        <v>4.3</v>
      </c>
      <c r="D27" s="9">
        <v>5</v>
      </c>
      <c r="E27" s="9">
        <f t="shared" si="6"/>
        <v>70</v>
      </c>
      <c r="F27" s="10">
        <f t="shared" si="7"/>
        <v>3.225</v>
      </c>
      <c r="G27" s="9">
        <f t="shared" si="0"/>
        <v>8.225</v>
      </c>
      <c r="H27" s="10">
        <f t="shared" si="1"/>
        <v>0.08110100052925925</v>
      </c>
      <c r="I27" s="10">
        <f t="shared" si="2"/>
        <v>0.6670557293531574</v>
      </c>
      <c r="J27">
        <v>16</v>
      </c>
      <c r="K27" s="8">
        <f t="shared" si="3"/>
        <v>47040</v>
      </c>
      <c r="L27" s="9">
        <v>4.3</v>
      </c>
      <c r="M27" s="9">
        <v>5</v>
      </c>
      <c r="N27" s="9">
        <f t="shared" si="8"/>
        <v>70</v>
      </c>
      <c r="O27" s="10">
        <f t="shared" si="9"/>
        <v>3.225</v>
      </c>
      <c r="P27" s="9">
        <f t="shared" si="10"/>
        <v>0.75</v>
      </c>
      <c r="Q27" s="10">
        <f t="shared" si="4"/>
        <v>0.08110100052925925</v>
      </c>
      <c r="R27" s="10">
        <f t="shared" si="5"/>
        <v>0.06082575039694444</v>
      </c>
    </row>
    <row r="28" spans="1:18" ht="12.75">
      <c r="A28">
        <v>17</v>
      </c>
      <c r="B28" s="8">
        <v>47173</v>
      </c>
      <c r="C28" s="9">
        <v>4.3</v>
      </c>
      <c r="D28" s="9">
        <v>5</v>
      </c>
      <c r="E28" s="9">
        <f t="shared" si="6"/>
        <v>65</v>
      </c>
      <c r="F28" s="10">
        <f t="shared" si="7"/>
        <v>3.01</v>
      </c>
      <c r="G28" s="9">
        <f t="shared" si="0"/>
        <v>8.01</v>
      </c>
      <c r="H28" s="10">
        <f t="shared" si="1"/>
        <v>0.06931709446945236</v>
      </c>
      <c r="I28" s="10">
        <f t="shared" si="2"/>
        <v>0.5552299267003133</v>
      </c>
      <c r="J28">
        <v>17</v>
      </c>
      <c r="K28" s="8">
        <f t="shared" si="3"/>
        <v>47406</v>
      </c>
      <c r="L28" s="9">
        <v>4.3</v>
      </c>
      <c r="M28" s="9">
        <v>5</v>
      </c>
      <c r="N28" s="9">
        <f t="shared" si="8"/>
        <v>65</v>
      </c>
      <c r="O28" s="10">
        <f t="shared" si="9"/>
        <v>3.01</v>
      </c>
      <c r="P28" s="9">
        <f t="shared" si="10"/>
        <v>0.7</v>
      </c>
      <c r="Q28" s="10">
        <f t="shared" si="4"/>
        <v>0.06931709446945236</v>
      </c>
      <c r="R28" s="10">
        <f t="shared" si="5"/>
        <v>0.04852196612861665</v>
      </c>
    </row>
    <row r="29" spans="1:18" ht="12.75">
      <c r="A29">
        <v>18</v>
      </c>
      <c r="B29" s="8">
        <v>47538</v>
      </c>
      <c r="C29" s="9">
        <v>4.3</v>
      </c>
      <c r="D29" s="9">
        <v>5</v>
      </c>
      <c r="E29" s="9">
        <f t="shared" si="6"/>
        <v>60</v>
      </c>
      <c r="F29" s="10">
        <f t="shared" si="7"/>
        <v>2.795</v>
      </c>
      <c r="G29" s="9">
        <f t="shared" si="0"/>
        <v>7.795</v>
      </c>
      <c r="H29" s="10">
        <f t="shared" si="1"/>
        <v>0.059245379888420824</v>
      </c>
      <c r="I29" s="10">
        <f t="shared" si="2"/>
        <v>0.4618177362302403</v>
      </c>
      <c r="J29">
        <v>18</v>
      </c>
      <c r="K29" s="8">
        <f t="shared" si="3"/>
        <v>47771</v>
      </c>
      <c r="L29" s="9">
        <v>4.3</v>
      </c>
      <c r="M29" s="9">
        <v>5</v>
      </c>
      <c r="N29" s="9">
        <f t="shared" si="8"/>
        <v>60</v>
      </c>
      <c r="O29" s="10">
        <f t="shared" si="9"/>
        <v>2.795</v>
      </c>
      <c r="P29" s="9">
        <f t="shared" si="10"/>
        <v>0.65</v>
      </c>
      <c r="Q29" s="10">
        <f t="shared" si="4"/>
        <v>0.059245379888420824</v>
      </c>
      <c r="R29" s="10">
        <f t="shared" si="5"/>
        <v>0.03850949692747354</v>
      </c>
    </row>
    <row r="30" spans="1:18" ht="12.75">
      <c r="A30">
        <v>19</v>
      </c>
      <c r="B30" s="8">
        <v>47903</v>
      </c>
      <c r="C30" s="9">
        <v>4.3</v>
      </c>
      <c r="D30" s="9">
        <v>5</v>
      </c>
      <c r="E30" s="9">
        <f t="shared" si="6"/>
        <v>55</v>
      </c>
      <c r="F30" s="10">
        <f t="shared" si="7"/>
        <v>2.58</v>
      </c>
      <c r="G30" s="9">
        <f t="shared" si="0"/>
        <v>7.58</v>
      </c>
      <c r="H30" s="10">
        <f t="shared" si="1"/>
        <v>0.050637076827710105</v>
      </c>
      <c r="I30" s="10">
        <f t="shared" si="2"/>
        <v>0.3838290423540426</v>
      </c>
      <c r="J30">
        <v>19</v>
      </c>
      <c r="K30" s="8">
        <f t="shared" si="3"/>
        <v>48136</v>
      </c>
      <c r="L30" s="9">
        <v>4.3</v>
      </c>
      <c r="M30" s="9">
        <v>5</v>
      </c>
      <c r="N30" s="9">
        <f t="shared" si="8"/>
        <v>55</v>
      </c>
      <c r="O30" s="10">
        <f t="shared" si="9"/>
        <v>2.58</v>
      </c>
      <c r="P30" s="9">
        <f t="shared" si="10"/>
        <v>0.6</v>
      </c>
      <c r="Q30" s="10">
        <f t="shared" si="4"/>
        <v>0.050637076827710105</v>
      </c>
      <c r="R30" s="10">
        <f t="shared" si="5"/>
        <v>0.030382246096626063</v>
      </c>
    </row>
    <row r="31" spans="1:18" ht="12.75">
      <c r="A31">
        <v>20</v>
      </c>
      <c r="B31" s="8">
        <v>48268</v>
      </c>
      <c r="C31" s="9">
        <v>4.3</v>
      </c>
      <c r="D31" s="9">
        <v>5</v>
      </c>
      <c r="E31" s="9">
        <f t="shared" si="6"/>
        <v>50</v>
      </c>
      <c r="F31" s="10">
        <f t="shared" si="7"/>
        <v>2.365</v>
      </c>
      <c r="G31" s="9">
        <f t="shared" si="0"/>
        <v>7.365</v>
      </c>
      <c r="H31" s="10">
        <f t="shared" si="1"/>
        <v>0.043279552844196684</v>
      </c>
      <c r="I31" s="10">
        <f t="shared" si="2"/>
        <v>0.3187539066975086</v>
      </c>
      <c r="J31">
        <v>20</v>
      </c>
      <c r="K31" s="8">
        <f t="shared" si="3"/>
        <v>48501</v>
      </c>
      <c r="L31" s="9">
        <v>4.3</v>
      </c>
      <c r="M31" s="9">
        <v>5</v>
      </c>
      <c r="N31" s="9">
        <f t="shared" si="8"/>
        <v>50</v>
      </c>
      <c r="O31" s="10">
        <f t="shared" si="9"/>
        <v>2.365</v>
      </c>
      <c r="P31" s="9">
        <f t="shared" si="10"/>
        <v>0.55</v>
      </c>
      <c r="Q31" s="10">
        <f t="shared" si="4"/>
        <v>0.043279552844196684</v>
      </c>
      <c r="R31" s="10">
        <f t="shared" si="5"/>
        <v>0.023803754064308177</v>
      </c>
    </row>
    <row r="32" spans="1:18" ht="12.75">
      <c r="A32">
        <v>21</v>
      </c>
      <c r="B32" s="8">
        <v>48634</v>
      </c>
      <c r="C32" s="9">
        <v>4.3</v>
      </c>
      <c r="D32" s="9">
        <v>5</v>
      </c>
      <c r="E32" s="9">
        <f t="shared" si="6"/>
        <v>45</v>
      </c>
      <c r="F32" s="10">
        <f t="shared" si="7"/>
        <v>2.15</v>
      </c>
      <c r="G32" s="9">
        <f t="shared" si="0"/>
        <v>7.15</v>
      </c>
      <c r="H32" s="10">
        <f t="shared" si="1"/>
        <v>0.03699107080700571</v>
      </c>
      <c r="I32" s="10">
        <f t="shared" si="2"/>
        <v>0.26448615627009087</v>
      </c>
      <c r="J32">
        <v>21</v>
      </c>
      <c r="K32" s="8">
        <f t="shared" si="3"/>
        <v>48867</v>
      </c>
      <c r="L32" s="9">
        <v>4.3</v>
      </c>
      <c r="M32" s="9">
        <v>5</v>
      </c>
      <c r="N32" s="9">
        <f t="shared" si="8"/>
        <v>45</v>
      </c>
      <c r="O32" s="10">
        <f t="shared" si="9"/>
        <v>2.15</v>
      </c>
      <c r="P32" s="9">
        <f t="shared" si="10"/>
        <v>0.5</v>
      </c>
      <c r="Q32" s="10">
        <f t="shared" si="4"/>
        <v>0.03699107080700571</v>
      </c>
      <c r="R32" s="10">
        <f t="shared" si="5"/>
        <v>0.018495535403502857</v>
      </c>
    </row>
    <row r="33" spans="1:18" ht="12.75">
      <c r="A33">
        <v>22</v>
      </c>
      <c r="B33" s="8">
        <v>48999</v>
      </c>
      <c r="C33" s="9">
        <v>4.3</v>
      </c>
      <c r="D33" s="9">
        <v>5</v>
      </c>
      <c r="E33" s="9">
        <f t="shared" si="6"/>
        <v>40</v>
      </c>
      <c r="F33" s="10">
        <f t="shared" si="7"/>
        <v>1.935</v>
      </c>
      <c r="G33" s="9">
        <f t="shared" si="0"/>
        <v>6.9350000000000005</v>
      </c>
      <c r="H33" s="10">
        <f t="shared" si="1"/>
        <v>0.03161629983504762</v>
      </c>
      <c r="I33" s="10">
        <f t="shared" si="2"/>
        <v>0.21925903935605529</v>
      </c>
      <c r="J33">
        <v>22</v>
      </c>
      <c r="K33" s="8">
        <f t="shared" si="3"/>
        <v>49232</v>
      </c>
      <c r="L33" s="9">
        <v>4.3</v>
      </c>
      <c r="M33" s="9">
        <v>5</v>
      </c>
      <c r="N33" s="9">
        <f t="shared" si="8"/>
        <v>40</v>
      </c>
      <c r="O33" s="10">
        <f t="shared" si="9"/>
        <v>1.935</v>
      </c>
      <c r="P33" s="9">
        <f t="shared" si="10"/>
        <v>0.45</v>
      </c>
      <c r="Q33" s="10">
        <f t="shared" si="4"/>
        <v>0.03161629983504762</v>
      </c>
      <c r="R33" s="10">
        <f t="shared" si="5"/>
        <v>0.01422733492577143</v>
      </c>
    </row>
    <row r="34" spans="1:18" ht="12.75">
      <c r="A34">
        <v>23</v>
      </c>
      <c r="B34" s="8">
        <v>49364</v>
      </c>
      <c r="C34" s="9">
        <v>4.3</v>
      </c>
      <c r="D34" s="9">
        <v>5</v>
      </c>
      <c r="E34" s="9">
        <f t="shared" si="6"/>
        <v>35</v>
      </c>
      <c r="F34" s="10">
        <f t="shared" si="7"/>
        <v>1.72</v>
      </c>
      <c r="G34" s="9">
        <f t="shared" si="0"/>
        <v>6.72</v>
      </c>
      <c r="H34" s="10">
        <f t="shared" si="1"/>
        <v>0.027022478491493696</v>
      </c>
      <c r="I34" s="10">
        <f t="shared" si="2"/>
        <v>0.18159105546283763</v>
      </c>
      <c r="J34">
        <v>23</v>
      </c>
      <c r="K34" s="8">
        <f t="shared" si="3"/>
        <v>49597</v>
      </c>
      <c r="L34" s="9">
        <v>4.3</v>
      </c>
      <c r="M34" s="9">
        <v>5</v>
      </c>
      <c r="N34" s="9">
        <f t="shared" si="8"/>
        <v>35</v>
      </c>
      <c r="O34" s="10">
        <f t="shared" si="9"/>
        <v>1.72</v>
      </c>
      <c r="P34" s="9">
        <f t="shared" si="10"/>
        <v>0.4</v>
      </c>
      <c r="Q34" s="10">
        <f t="shared" si="4"/>
        <v>0.027022478491493696</v>
      </c>
      <c r="R34" s="10">
        <f t="shared" si="5"/>
        <v>0.01080899139659748</v>
      </c>
    </row>
    <row r="35" spans="1:18" ht="12.75">
      <c r="A35">
        <v>24</v>
      </c>
      <c r="B35" s="8">
        <v>49729</v>
      </c>
      <c r="C35" s="9">
        <v>4.3</v>
      </c>
      <c r="D35" s="9">
        <v>5</v>
      </c>
      <c r="E35" s="9">
        <f t="shared" si="6"/>
        <v>30</v>
      </c>
      <c r="F35" s="10">
        <f t="shared" si="7"/>
        <v>1.505</v>
      </c>
      <c r="G35" s="9">
        <f t="shared" si="0"/>
        <v>6.505</v>
      </c>
      <c r="H35" s="10">
        <f t="shared" si="1"/>
        <v>0.023096135462815127</v>
      </c>
      <c r="I35" s="10">
        <f t="shared" si="2"/>
        <v>0.1502403611856124</v>
      </c>
      <c r="J35">
        <v>24</v>
      </c>
      <c r="K35" s="8">
        <f t="shared" si="3"/>
        <v>49962</v>
      </c>
      <c r="L35" s="9">
        <v>4.3</v>
      </c>
      <c r="M35" s="9">
        <v>5</v>
      </c>
      <c r="N35" s="9">
        <f t="shared" si="8"/>
        <v>30</v>
      </c>
      <c r="O35" s="10">
        <f t="shared" si="9"/>
        <v>1.505</v>
      </c>
      <c r="P35" s="9">
        <f t="shared" si="10"/>
        <v>0.35</v>
      </c>
      <c r="Q35" s="10">
        <f t="shared" si="4"/>
        <v>0.023096135462815127</v>
      </c>
      <c r="R35" s="10">
        <f t="shared" si="5"/>
        <v>0.008083647411985294</v>
      </c>
    </row>
    <row r="36" spans="1:18" ht="12.75">
      <c r="A36">
        <v>25</v>
      </c>
      <c r="B36" s="8">
        <v>50095</v>
      </c>
      <c r="C36" s="9">
        <v>4.3</v>
      </c>
      <c r="D36" s="9">
        <v>5</v>
      </c>
      <c r="E36" s="9">
        <f t="shared" si="6"/>
        <v>25</v>
      </c>
      <c r="F36" s="10">
        <f t="shared" si="7"/>
        <v>1.29</v>
      </c>
      <c r="G36" s="9">
        <f t="shared" si="0"/>
        <v>6.29</v>
      </c>
      <c r="H36" s="10">
        <f t="shared" si="1"/>
        <v>0.019740286720354813</v>
      </c>
      <c r="I36" s="10">
        <f t="shared" si="2"/>
        <v>0.12416640347103178</v>
      </c>
      <c r="J36">
        <v>25</v>
      </c>
      <c r="K36" s="8">
        <f t="shared" si="3"/>
        <v>50328</v>
      </c>
      <c r="L36" s="9">
        <v>4.3</v>
      </c>
      <c r="M36" s="9">
        <v>5</v>
      </c>
      <c r="N36" s="9">
        <f t="shared" si="8"/>
        <v>25</v>
      </c>
      <c r="O36" s="10">
        <f t="shared" si="9"/>
        <v>1.29</v>
      </c>
      <c r="P36" s="9">
        <f t="shared" si="10"/>
        <v>0.3</v>
      </c>
      <c r="Q36" s="10">
        <f t="shared" si="4"/>
        <v>0.019740286720354813</v>
      </c>
      <c r="R36" s="10">
        <f t="shared" si="5"/>
        <v>0.0059220860161064435</v>
      </c>
    </row>
    <row r="37" spans="1:18" ht="12.75">
      <c r="A37">
        <v>26</v>
      </c>
      <c r="B37" s="8">
        <v>50460</v>
      </c>
      <c r="C37" s="9">
        <v>4.3</v>
      </c>
      <c r="D37" s="9">
        <v>5</v>
      </c>
      <c r="E37" s="9">
        <f t="shared" si="6"/>
        <v>20</v>
      </c>
      <c r="F37" s="10">
        <f t="shared" si="7"/>
        <v>1.075</v>
      </c>
      <c r="G37" s="9">
        <f t="shared" si="0"/>
        <v>6.075</v>
      </c>
      <c r="H37" s="10">
        <f t="shared" si="1"/>
        <v>0.016872039931927187</v>
      </c>
      <c r="I37" s="10">
        <f t="shared" si="2"/>
        <v>0.10249764258645766</v>
      </c>
      <c r="J37">
        <v>26</v>
      </c>
      <c r="K37" s="8">
        <f t="shared" si="3"/>
        <v>50693</v>
      </c>
      <c r="L37" s="9">
        <v>4.3</v>
      </c>
      <c r="M37" s="9">
        <v>5</v>
      </c>
      <c r="N37" s="9">
        <f t="shared" si="8"/>
        <v>20</v>
      </c>
      <c r="O37" s="10">
        <f t="shared" si="9"/>
        <v>1.075</v>
      </c>
      <c r="P37" s="9">
        <f t="shared" si="10"/>
        <v>0.25</v>
      </c>
      <c r="Q37" s="10">
        <f t="shared" si="4"/>
        <v>0.016872039931927187</v>
      </c>
      <c r="R37" s="10">
        <f t="shared" si="5"/>
        <v>0.004218009982981797</v>
      </c>
    </row>
    <row r="38" spans="1:18" ht="12.75">
      <c r="A38">
        <v>27</v>
      </c>
      <c r="B38" s="8">
        <v>50825</v>
      </c>
      <c r="C38" s="9">
        <v>4.3</v>
      </c>
      <c r="D38" s="9">
        <v>5</v>
      </c>
      <c r="E38" s="9">
        <f t="shared" si="6"/>
        <v>15</v>
      </c>
      <c r="F38" s="10">
        <f t="shared" si="7"/>
        <v>0.86</v>
      </c>
      <c r="G38" s="9">
        <f t="shared" si="0"/>
        <v>5.86</v>
      </c>
      <c r="H38" s="10">
        <f t="shared" si="1"/>
        <v>0.014420546950365118</v>
      </c>
      <c r="I38" s="10">
        <f t="shared" si="2"/>
        <v>0.08450440512913959</v>
      </c>
      <c r="J38">
        <v>27</v>
      </c>
      <c r="K38" s="8">
        <f t="shared" si="3"/>
        <v>51058</v>
      </c>
      <c r="L38" s="9">
        <v>4.3</v>
      </c>
      <c r="M38" s="9">
        <v>5</v>
      </c>
      <c r="N38" s="9">
        <f t="shared" si="8"/>
        <v>15</v>
      </c>
      <c r="O38" s="10">
        <f t="shared" si="9"/>
        <v>0.86</v>
      </c>
      <c r="P38" s="9">
        <f t="shared" si="10"/>
        <v>0.2</v>
      </c>
      <c r="Q38" s="10">
        <f t="shared" si="4"/>
        <v>0.014420546950365118</v>
      </c>
      <c r="R38" s="10">
        <f t="shared" si="5"/>
        <v>0.0028841093900730235</v>
      </c>
    </row>
    <row r="39" spans="1:18" ht="12.75">
      <c r="A39">
        <v>28</v>
      </c>
      <c r="B39" s="8">
        <v>51190</v>
      </c>
      <c r="C39" s="9">
        <v>4.3</v>
      </c>
      <c r="D39" s="9">
        <v>5</v>
      </c>
      <c r="E39" s="9">
        <f t="shared" si="6"/>
        <v>10</v>
      </c>
      <c r="F39" s="10">
        <f t="shared" si="7"/>
        <v>0.645</v>
      </c>
      <c r="G39" s="9">
        <f t="shared" si="0"/>
        <v>5.645</v>
      </c>
      <c r="H39" s="10">
        <f t="shared" si="1"/>
        <v>0.012325253803730873</v>
      </c>
      <c r="I39" s="10">
        <f t="shared" si="2"/>
        <v>0.06957605772206077</v>
      </c>
      <c r="J39">
        <v>28</v>
      </c>
      <c r="K39" s="8">
        <f t="shared" si="3"/>
        <v>51423</v>
      </c>
      <c r="L39" s="9">
        <v>4.3</v>
      </c>
      <c r="M39" s="9">
        <v>5</v>
      </c>
      <c r="N39" s="9">
        <f t="shared" si="8"/>
        <v>10</v>
      </c>
      <c r="O39" s="10">
        <f t="shared" si="9"/>
        <v>0.645</v>
      </c>
      <c r="P39" s="9">
        <f t="shared" si="10"/>
        <v>0.15</v>
      </c>
      <c r="Q39" s="10">
        <f t="shared" si="4"/>
        <v>0.012325253803730873</v>
      </c>
      <c r="R39" s="10">
        <f t="shared" si="5"/>
        <v>0.001848788070559631</v>
      </c>
    </row>
    <row r="40" spans="1:18" ht="12.75">
      <c r="A40">
        <v>29</v>
      </c>
      <c r="B40" s="8">
        <v>51556</v>
      </c>
      <c r="C40" s="9">
        <v>4.3</v>
      </c>
      <c r="D40" s="9">
        <v>5</v>
      </c>
      <c r="E40" s="9">
        <f t="shared" si="6"/>
        <v>5</v>
      </c>
      <c r="F40" s="10">
        <f t="shared" si="7"/>
        <v>0.43</v>
      </c>
      <c r="G40" s="9">
        <f t="shared" si="0"/>
        <v>5.43</v>
      </c>
      <c r="H40" s="10">
        <f t="shared" si="1"/>
        <v>0.010534404960453738</v>
      </c>
      <c r="I40" s="10">
        <f t="shared" si="2"/>
        <v>0.05720181893526379</v>
      </c>
      <c r="J40">
        <v>29</v>
      </c>
      <c r="K40" s="8">
        <f t="shared" si="3"/>
        <v>51789</v>
      </c>
      <c r="L40" s="9">
        <v>4.3</v>
      </c>
      <c r="M40" s="9">
        <v>5</v>
      </c>
      <c r="N40" s="9">
        <f t="shared" si="8"/>
        <v>5</v>
      </c>
      <c r="O40" s="10">
        <f t="shared" si="9"/>
        <v>0.43</v>
      </c>
      <c r="P40" s="9">
        <f t="shared" si="10"/>
        <v>0.1</v>
      </c>
      <c r="Q40" s="10">
        <f t="shared" si="4"/>
        <v>0.010534404960453738</v>
      </c>
      <c r="R40" s="10">
        <f t="shared" si="5"/>
        <v>0.001053440496045374</v>
      </c>
    </row>
    <row r="41" spans="1:18" ht="12.75">
      <c r="A41">
        <v>30</v>
      </c>
      <c r="B41" s="8">
        <v>51921</v>
      </c>
      <c r="C41" s="9">
        <v>4.3</v>
      </c>
      <c r="D41" s="9">
        <v>5</v>
      </c>
      <c r="E41" s="9">
        <f t="shared" si="6"/>
        <v>0</v>
      </c>
      <c r="F41" s="10">
        <f t="shared" si="7"/>
        <v>0.215</v>
      </c>
      <c r="G41" s="9">
        <f t="shared" si="0"/>
        <v>5.215</v>
      </c>
      <c r="H41" s="10">
        <f t="shared" si="1"/>
        <v>0.009003764923464733</v>
      </c>
      <c r="I41" s="10">
        <f t="shared" si="2"/>
        <v>0.04695463407586858</v>
      </c>
      <c r="J41">
        <v>30</v>
      </c>
      <c r="K41" s="8">
        <f t="shared" si="3"/>
        <v>52154</v>
      </c>
      <c r="L41" s="9">
        <v>4.3</v>
      </c>
      <c r="M41" s="9">
        <v>5</v>
      </c>
      <c r="N41" s="9">
        <f t="shared" si="8"/>
        <v>0</v>
      </c>
      <c r="O41" s="10">
        <f t="shared" si="9"/>
        <v>0.215</v>
      </c>
      <c r="P41" s="9">
        <f t="shared" si="10"/>
        <v>0.05</v>
      </c>
      <c r="Q41" s="10">
        <f t="shared" si="4"/>
        <v>0.009003764923464733</v>
      </c>
      <c r="R41" s="10">
        <f t="shared" si="5"/>
        <v>0.00045018824617323666</v>
      </c>
    </row>
    <row r="42" spans="4:16" ht="12.75">
      <c r="D42" s="11"/>
      <c r="E42" s="11"/>
      <c r="F42" s="11"/>
      <c r="G42" s="11"/>
      <c r="I42" s="1"/>
      <c r="P42" s="11">
        <f>SUM(P14:P41)</f>
        <v>18.5</v>
      </c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Tokos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xxxx</cp:lastModifiedBy>
  <dcterms:created xsi:type="dcterms:W3CDTF">2012-02-27T15:55:54Z</dcterms:created>
  <dcterms:modified xsi:type="dcterms:W3CDTF">2012-03-05T09:46:38Z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